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<sst xmlns="http://schemas.openxmlformats.org/spreadsheetml/2006/main" count="1854" uniqueCount="661">
  <si>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</si>
  <si>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</si>
  <si>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</si>
  <si>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</si>
  <si>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</si>
  <si>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</si>
  <si>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</si>
  <si>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</si>
  <si>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</si>
  <si>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</si>
  <si>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</si>
  <si>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</si>
  <si>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</si>
  <si>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</si>
  <si>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</si>
  <si>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</si>
  <si>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</si>
  <si>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</si>
  <si>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</si>
  <si>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</si>
  <si>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</si>
  <si>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</si>
  <si>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</si>
  <si>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</si>
  <si>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</si>
  <si>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</si>
  <si>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</si>
  <si>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</si>
  <si>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</si>
  <si>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</si>
  <si>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</si>
  <si>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</si>
  <si>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</si>
  <si>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</si>
  <si>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</si>
  <si>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</si>
  <si>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</si>
  <si>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</si>
  <si>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</si>
  <si>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</si>
  <si>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</si>
  <si>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</si>
  <si>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</si>
  <si>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</si>
  <si>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</si>
  <si>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</si>
  <si>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</si>
  <si>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</si>
  <si>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</si>
  <si>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</si>
  <si>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</si>
  <si>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</si>
  <si>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</si>
  <si>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</si>
  <si>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</si>
  <si>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</si>
  <si>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</si>
  <si>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</si>
  <si>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</si>
  <si>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</si>
  <si>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</si>
  <si>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</si>
  <si>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</si>
  <si>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</si>
  <si>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</si>
  <si>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</si>
  <si>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</si>
  <si>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</si>
  <si>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</si>
  <si>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</si>
  <si>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</si>
  <si>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</si>
  <si>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</si>
  <si>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</si>
  <si>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</si>
  <si>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</si>
  <si>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</si>
  <si>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</si>
  <si>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</si>
  <si>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</si>
  <si>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</si>
  <si>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</si>
  <si>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</si>
  <si>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</si>
  <si>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</si>
  <si>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</si>
  <si>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</si>
  <si>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</si>
  <si>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</si>
  <si>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</si>
  <si>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</si>
  <si>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</si>
  <si>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</si>
  <si>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</si>
  <si>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</si>
  <si>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</si>
  <si>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</si>
  <si>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</si>
  <si>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</si>
  <si>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</si>
  <si>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</si>
  <si>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</si>
  <si>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</si>
  <si>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</si>
  <si>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</si>
  <si>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</si>
  <si>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</si>
  <si>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</si>
  <si>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</si>
  <si>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</si>
  <si>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</si>
  <si>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</si>
  <si>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</si>
  <si>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</si>
  <si>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</si>
  <si>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</si>
  <si>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</si>
  <si>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</si>
  <si>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</si>
  <si>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</si>
  <si>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</si>
  <si>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</si>
  <si>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</si>
  <si>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</si>
  <si>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</si>
  <si>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</si>
  <si>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</si>
  <si>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</si>
  <si>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</si>
  <si>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</si>
  <si>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</si>
  <si>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</si>
  <si>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</si>
  <si>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</si>
  <si>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</si>
  <si>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</si>
  <si>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</si>
  <si>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</si>
  <si>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</si>
  <si>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</si>
  <si>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</si>
  <si>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</si>
  <si>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</si>
  <si>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</si>
  <si>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</si>
  <si>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</si>
  <si>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</si>
  <si>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</si>
  <si>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</si>
  <si>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</si>
  <si>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</si>
  <si>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</si>
  <si>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</si>
  <si>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</si>
  <si>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</si>
  <si>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</si>
  <si>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</si>
  <si>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</si>
  <si>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</si>
  <si>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</si>
  <si>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</si>
  <si>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</si>
  <si>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</si>
  <si>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</si>
  <si>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</si>
  <si>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</si>
  <si>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</si>
  <si>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</si>
  <si>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</si>
  <si>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</si>
  <si>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</si>
  <si>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</si>
  <si>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</si>
  <si>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</si>
  <si>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</si>
  <si>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</si>
  <si>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</si>
  <si>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</si>
  <si>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</si>
  <si>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</si>
  <si>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</si>
  <si>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</si>
  <si>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</si>
  <si>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</si>
  <si>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</si>
  <si>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</si>
  <si>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</si>
  <si>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</si>
  <si>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</si>
  <si>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</si>
  <si>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</si>
  <si>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</si>
  <si>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</si>
  <si>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</si>
  <si>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</si>
  <si>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</si>
  <si>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</si>
  <si>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</si>
  <si>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</si>
  <si>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</si>
  <si>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</si>
  <si>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</si>
  <si>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</si>
  <si>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</si>
  <si>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</si>
  <si>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</si>
  <si>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</si>
  <si>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</si>
  <si>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</si>
  <si>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</si>
  <si>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</si>
  <si>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</si>
  <si>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</si>
  <si>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</si>
  <si>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</si>
  <si>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</si>
  <si>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</si>
  <si>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</si>
  <si>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</si>
  <si>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</si>
  <si>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</si>
  <si>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</si>
  <si>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</si>
  <si>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</si>
  <si>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</si>
  <si>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</si>
  <si>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</si>
  <si>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</si>
  <si>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</si>
  <si>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</si>
  <si>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</si>
  <si>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</si>
  <si>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</si>
  <si>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</si>
  <si>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</si>
  <si>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</si>
  <si>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</si>
  <si>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</si>
  <si>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</si>
  <si>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</si>
  <si>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</si>
  <si>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</si>
  <si>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</si>
  <si>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</si>
  <si>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</si>
  <si>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</si>
  <si>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</si>
  <si>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</si>
  <si>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</si>
  <si>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</si>
  <si>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</si>
  <si>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</si>
  <si>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</si>
  <si>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</si>
  <si>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</si>
  <si>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</si>
  <si>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</si>
  <si>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</si>
  <si>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</si>
  <si>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</si>
  <si>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</si>
  <si>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</si>
  <si>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</si>
  <si>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</si>
  <si>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</si>
  <si>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</si>
  <si>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</si>
  <si>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</si>
  <si>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</si>
  <si>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</si>
  <si>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</si>
  <si>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</si>
  <si>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</si>
  <si>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</si>
  <si>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</si>
  <si>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</si>
  <si>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</si>
  <si>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</si>
  <si>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</si>
  <si>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</si>
  <si>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</si>
  <si>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</si>
  <si>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</si>
  <si>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</si>
  <si>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</si>
  <si>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</si>
  <si>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</si>
  <si>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</si>
  <si>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</si>
  <si>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</si>
  <si>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</si>
  <si>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</si>
  <si>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</si>
  <si>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</si>
  <si>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</si>
  <si>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</si>
  <si>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</si>
  <si>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</si>
  <si>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</si>
  <si>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</si>
  <si>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</si>
  <si>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</si>
  <si>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</si>
  <si>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</si>
  <si>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</si>
  <si>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</si>
  <si>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</si>
  <si>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</si>
  <si>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</si>
  <si>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</si>
  <si>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</si>
  <si>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</si>
  <si>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</si>
  <si>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</si>
  <si>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</si>
  <si>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</si>
  <si>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</si>
  <si>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</si>
  <si>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</si>
  <si>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</si>
  <si>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</si>
  <si>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</si>
  <si>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</si>
  <si>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</si>
  <si>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</si>
  <si>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</si>
  <si>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</si>
  <si>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</si>
  <si>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</si>
  <si>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</si>
  <si>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</si>
  <si>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</si>
  <si>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</si>
  <si>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</si>
  <si>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</si>
  <si>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</si>
  <si>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</si>
  <si>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</si>
  <si>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</si>
  <si>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</si>
  <si>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</si>
  <si>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</si>
  <si>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</si>
  <si>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</si>
  <si>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</si>
  <si>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</si>
  <si>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</si>
  <si>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</si>
  <si>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</si>
  <si>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</si>
  <si>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</si>
  <si>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</si>
  <si>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</si>
  <si>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</si>
  <si>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</si>
  <si>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</si>
  <si>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</si>
  <si>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</si>
  <si>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</si>
  <si>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</si>
  <si>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</si>
  <si>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</si>
  <si>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</si>
  <si>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</si>
  <si>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</si>
  <si>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</si>
  <si>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</si>
  <si>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</si>
  <si>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</si>
  <si>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</si>
  <si>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</si>
  <si>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</si>
  <si>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</si>
  <si>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</si>
  <si>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</si>
  <si>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</si>
  <si>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</si>
  <si>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</si>
  <si>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</si>
  <si>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</si>
  <si>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</si>
  <si>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</si>
  <si>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</si>
  <si>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</si>
  <si>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</si>
  <si>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</si>
  <si>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</si>
  <si>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</si>
  <si>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</si>
  <si>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</si>
  <si>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</si>
  <si>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</si>
  <si>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</si>
  <si>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</si>
  <si>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</si>
  <si>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</si>
  <si>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</si>
  <si>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</si>
  <si>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</si>
  <si>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</si>
  <si>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</si>
  <si>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</si>
  <si>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</si>
  <si>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</si>
  <si>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</si>
  <si>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</si>
  <si>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</si>
  <si>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</si>
  <si>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</si>
  <si>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</si>
  <si>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</si>
  <si>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</si>
  <si>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</si>
  <si>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</si>
  <si>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</si>
  <si>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</si>
  <si>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</si>
  <si>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</si>
  <si>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</si>
  <si>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</si>
  <si>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</si>
  <si>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</si>
  <si>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</si>
  <si>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</si>
  <si>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</si>
  <si>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</si>
  <si>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</si>
  <si>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</si>
  <si>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</si>
  <si>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</si>
  <si>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</si>
  <si>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</si>
  <si>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</si>
  <si>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</si>
  <si>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</si>
  <si>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</si>
  <si>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</si>
  <si>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</si>
  <si>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</si>
  <si>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</si>
  <si>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</si>
  <si>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</si>
  <si>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</si>
  <si>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</si>
  <si>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</si>
  <si>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</si>
  <si>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</si>
  <si>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</si>
  <si>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</si>
  <si>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</si>
  <si>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</si>
  <si>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</si>
  <si>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</si>
  <si>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</si>
  <si>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</si>
  <si>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</si>
  <si>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</si>
  <si>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</si>
  <si>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</si>
  <si>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</si>
  <si>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</si>
  <si>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</si>
  <si>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</si>
  <si>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</si>
  <si>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</si>
  <si>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</si>
  <si>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</si>
  <si>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</si>
  <si>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</si>
  <si>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</si>
  <si>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</si>
  <si>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</si>
  <si>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</si>
  <si>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</si>
  <si>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</si>
  <si>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</si>
  <si>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</si>
  <si>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</si>
  <si>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</si>
  <si>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</si>
  <si>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</si>
  <si>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</si>
  <si>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</si>
  <si>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</si>
  <si>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</si>
  <si>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</si>
  <si>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</si>
  <si>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</si>
  <si>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</si>
  <si>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</si>
  <si>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</si>
  <si>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</si>
  <si>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</si>
  <si>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</si>
  <si>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</si>
  <si>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</si>
  <si>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</si>
  <si>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</si>
  <si>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</si>
  <si>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</si>
  <si>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</si>
  <si>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</si>
  <si>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</si>
  <si>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</si>
  <si>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</si>
  <si>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</si>
  <si>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</si>
  <si>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</si>
  <si>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</si>
  <si>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</si>
  <si>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</si>
  <si>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</si>
  <si>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</si>
  <si>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</si>
  <si>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</si>
  <si>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</si>
  <si>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</si>
  <si>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</si>
  <si>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</si>
  <si>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</si>
  <si>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</si>
  <si>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</si>
  <si>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</si>
  <si>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</si>
  <si>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</si>
  <si>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</si>
  <si>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</si>
  <si>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</si>
  <si>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</si>
  <si>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</si>
  <si>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</si>
  <si>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</si>
  <si>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</si>
  <si>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</si>
  <si>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</si>
  <si>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</si>
  <si>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</si>
  <si>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</si>
  <si>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</si>
  <si>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</si>
  <si>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</si>
  <si>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</si>
  <si>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</si>
  <si>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</si>
  <si>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</si>
  <si>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</si>
  <si>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</si>
  <si>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</si>
  <si>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</si>
  <si>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</si>
  <si>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</si>
  <si>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</si>
  <si>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</si>
  <si>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</si>
  <si>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</si>
  <si>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</si>
  <si>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</si>
  <si>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</si>
  <si>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</si>
  <si>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</si>
  <si>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</si>
  <si>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</si>
  <si>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</si>
  <si>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</si>
  <si>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</si>
  <si>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</si>
  <si>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</si>
  <si>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</si>
  <si>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</si>
  <si>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</si>
  <si>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</si>
  <si>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</si>
  <si>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</si>
  <si>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</si>
  <si>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</si>
  <si>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</si>
  <si>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</si>
  <si>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</si>
  <si>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</si>
  <si>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</si>
  <si>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</si>
  <si>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</si>
  <si>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</si>
  <si>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</si>
  <si>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</si>
  <si>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</si>
  <si>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</si>
  <si>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</si>
  <si>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</si>
  <si>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</si>
  <si>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</si>
  <si>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</si>
  <si>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</si>
  <si>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</si>
  <si>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</si>
  <si>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</si>
  <si>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</si>
  <si>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</si>
  <si>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</si>
  <si>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</si>
  <si>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</si>
  <si>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</si>
  <si>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</si>
  <si>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</si>
  <si>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</si>
  <si>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</si>
  <si>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</si>
  <si>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</si>
  <si>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</si>
  <si>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</si>
  <si>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</si>
  <si>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</si>
  <si>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</si>
  <si>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</si>
  <si>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</si>
  <si>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</si>
  <si>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</si>
  <si>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</si>
  <si>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</si>
  <si>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</si>
  <si>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</si>
  <si>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</si>
  <si>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</si>
  <si>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</si>
  <si>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</si>
  <si>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</si>
  <si>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</si>
  <si>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</si>
  <si>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</si>
  <si>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</si>
  <si>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</si>
  <si>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</si>
  <si>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</si>
  <si>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</si>
  <si>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</si>
  <si>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</si>
  <si>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</si>
  <si>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</si>
  <si>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</si>
  <si>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</si>
  <si>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</si>
  <si>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</si>
  <si>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</si>
  <si>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</si>
  <si>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</si>
  <si>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</si>
  <si>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</si>
  <si>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</si>
  <si>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</si>
  <si>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</si>
  <si>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</si>
  <si>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</si>
  <si>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</si>
  <si>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</si>
  <si>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</si>
  <si>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</si>
  <si>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</si>
  <si>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</si>
  <si>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</si>
  <si>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>счетоводно предприятие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</si>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</sst>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45250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70">
      <selection activeCell="B105" sqref="B105:E10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10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-60497</v>
      </c>
      <c r="H28" s="334">
        <f>SUM(H29:H31)</f>
        <v>-59964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-60497</v>
      </c>
      <c r="H30" s="118">
        <v>-59964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57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-533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-60440</v>
      </c>
      <c r="H34" s="336">
        <f>H28+H32+H33</f>
        <v>-60497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3247</v>
      </c>
      <c r="H37" s="338">
        <f>H26+H18+H34</f>
        <v>3190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</v>
      </c>
      <c r="D56" s="340">
        <f>D20+D21+D22+D28+D33+D46+D52+D54+D55</f>
        <v>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825</v>
      </c>
      <c r="H61" s="334">
        <f>SUM(H62:H68)</f>
        <v>846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266</v>
      </c>
      <c r="H63" s="118">
        <v>268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558</v>
      </c>
      <c r="H64" s="118">
        <v>578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12</v>
      </c>
      <c r="D69" s="118">
        <v>12</v>
      </c>
      <c r="E69" s="123" t="s">
        <v>79</v>
      </c>
      <c r="F69" s="69" t="s">
        <v>216</v>
      </c>
      <c r="G69" s="119">
        <f>325+13</f>
        <v>338</v>
      </c>
      <c r="H69" s="118">
        <v>361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26</v>
      </c>
      <c r="H70" s="118">
        <v>26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1189</v>
      </c>
      <c r="H71" s="336">
        <f>H59+H60+H61+H69+H70</f>
        <v>1233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281</v>
      </c>
      <c r="D73" s="118">
        <v>281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297</v>
      </c>
      <c r="D76" s="336">
        <f>SUM(D68:D75)</f>
        <v>297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1189</v>
      </c>
      <c r="H79" s="338">
        <f>H71+H73+H75+H77</f>
        <v>1233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4090</v>
      </c>
      <c r="D84" s="118">
        <v>4074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4090</v>
      </c>
      <c r="D85" s="336">
        <f>D84+D83+D79</f>
        <v>4074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37</v>
      </c>
      <c r="D89" s="118">
        <v>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37</v>
      </c>
      <c r="D92" s="336">
        <f>SUM(D88:D91)</f>
        <v>40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4424</v>
      </c>
      <c r="D94" s="340">
        <f>D65+D76+D85+D92+D93</f>
        <v>4411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4436</v>
      </c>
      <c r="D95" s="342">
        <f>D94+D56</f>
        <v>4423</v>
      </c>
      <c r="E95" s="150" t="s">
        <v>605</v>
      </c>
      <c r="F95" s="257" t="s">
        <v>268</v>
      </c>
      <c r="G95" s="341">
        <f>G37+G40+G56+G79</f>
        <v>4436</v>
      </c>
      <c r="H95" s="342">
        <f>H37+H40+H56+H79</f>
        <v>4423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45250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R26" sqref="R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</v>
      </c>
      <c r="D13" s="238">
        <v>18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3</v>
      </c>
      <c r="D15" s="238">
        <v>3</v>
      </c>
      <c r="E15" s="166" t="s">
        <v>79</v>
      </c>
      <c r="F15" s="161" t="s">
        <v>289</v>
      </c>
      <c r="G15" s="237">
        <f>12+47</f>
        <v>59</v>
      </c>
      <c r="H15" s="238">
        <v>6</v>
      </c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59</v>
      </c>
      <c r="H16" s="367">
        <f>SUM(H12:H15)</f>
        <v>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3</v>
      </c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</v>
      </c>
      <c r="D22" s="367">
        <f>SUM(D12:D18)+D19</f>
        <v>21</v>
      </c>
      <c r="E22" s="116" t="s">
        <v>309</v>
      </c>
      <c r="F22" s="158" t="s">
        <v>310</v>
      </c>
      <c r="G22" s="237">
        <v>13</v>
      </c>
      <c r="H22" s="238">
        <v>18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6</v>
      </c>
      <c r="D25" s="238">
        <v>13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5</v>
      </c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18</v>
      </c>
      <c r="H27" s="367">
        <f>SUM(H22:H26)</f>
        <v>18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</v>
      </c>
      <c r="D29" s="367">
        <f>SUM(D25:D28)</f>
        <v>13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20</v>
      </c>
      <c r="D31" s="373">
        <f>D29+D22</f>
        <v>34</v>
      </c>
      <c r="E31" s="172" t="s">
        <v>521</v>
      </c>
      <c r="F31" s="187" t="s">
        <v>331</v>
      </c>
      <c r="G31" s="174">
        <f>G16+G18+G27</f>
        <v>77</v>
      </c>
      <c r="H31" s="175">
        <f>H16+H18+H27</f>
        <v>24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57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20</v>
      </c>
      <c r="D36" s="375">
        <f>D31-D34+D35</f>
        <v>34</v>
      </c>
      <c r="E36" s="183" t="s">
        <v>346</v>
      </c>
      <c r="F36" s="177" t="s">
        <v>347</v>
      </c>
      <c r="G36" s="188">
        <f>G35-G34+G31</f>
        <v>77</v>
      </c>
      <c r="H36" s="189">
        <f>H35-H34+H31</f>
        <v>24</v>
      </c>
    </row>
    <row r="37" spans="1:8" ht="15.75">
      <c r="A37" s="182" t="s">
        <v>348</v>
      </c>
      <c r="B37" s="152" t="s">
        <v>349</v>
      </c>
      <c r="C37" s="372">
        <f>IF((G36-C36)&gt;0,G36-C36,0)</f>
        <v>57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57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57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10</v>
      </c>
    </row>
    <row r="45" spans="1:8" ht="16.5" thickBot="1">
      <c r="A45" s="191" t="s">
        <v>371</v>
      </c>
      <c r="B45" s="192" t="s">
        <v>372</v>
      </c>
      <c r="C45" s="368">
        <f>C36+C38+C42</f>
        <v>77</v>
      </c>
      <c r="D45" s="369">
        <f>D36+D38+D42</f>
        <v>34</v>
      </c>
      <c r="E45" s="191" t="s">
        <v>373</v>
      </c>
      <c r="F45" s="193" t="s">
        <v>374</v>
      </c>
      <c r="G45" s="368">
        <f>G42+G36</f>
        <v>77</v>
      </c>
      <c r="H45" s="369">
        <f>H42+H36</f>
        <v>34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45250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22">
      <selection activeCell="K45" sqref="K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-31</v>
      </c>
      <c r="D12" s="118">
        <v>-53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</v>
      </c>
      <c r="D14" s="118">
        <v>-3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</v>
      </c>
      <c r="D15" s="118">
        <v>65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>
        <v>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-42</v>
      </c>
      <c r="D21" s="397">
        <f>SUM(D11:D20)</f>
        <v>10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11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33</v>
      </c>
      <c r="D37" s="118">
        <v>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28</v>
      </c>
      <c r="D43" s="399">
        <f>SUM(D35:D42)</f>
        <v>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</v>
      </c>
      <c r="D44" s="228">
        <f>D43+D33+D21</f>
        <v>15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</v>
      </c>
      <c r="D45" s="230">
        <v>24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37</v>
      </c>
      <c r="D46" s="232">
        <f>D45+D44</f>
        <v>39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37</v>
      </c>
      <c r="D47" s="219">
        <v>39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45250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0">
      <selection activeCell="G43" sqref="G4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-60497</v>
      </c>
      <c r="K13" s="323"/>
      <c r="L13" s="322">
        <f>SUM(C13:K13)</f>
        <v>3190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-60497</v>
      </c>
      <c r="K17" s="391">
        <f t="shared" si="2"/>
        <v>0</v>
      </c>
      <c r="L17" s="322">
        <f t="shared" si="1"/>
        <v>3190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57</v>
      </c>
      <c r="J18" s="322">
        <f>+'1-Баланс'!G33</f>
        <v>0</v>
      </c>
      <c r="K18" s="323"/>
      <c r="L18" s="322">
        <f t="shared" si="1"/>
        <v>57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57</v>
      </c>
      <c r="J31" s="391">
        <f t="shared" si="6"/>
        <v>-60497</v>
      </c>
      <c r="K31" s="391">
        <f t="shared" si="6"/>
        <v>0</v>
      </c>
      <c r="L31" s="322">
        <f t="shared" si="1"/>
        <v>3247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57</v>
      </c>
      <c r="J34" s="325">
        <f t="shared" si="7"/>
        <v>-60497</v>
      </c>
      <c r="K34" s="325">
        <f t="shared" si="7"/>
        <v>0</v>
      </c>
      <c r="L34" s="389">
        <f t="shared" si="1"/>
        <v>3247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45250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4436</v>
      </c>
      <c r="D6" s="413">
        <f aca="true" t="shared" si="0" ref="D6:D15">C6-E6</f>
        <v>0</v>
      </c>
      <c r="E6" s="412">
        <f>'1-Баланс'!G95</f>
        <v>4436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3247</v>
      </c>
      <c r="D7" s="413">
        <f t="shared" si="0"/>
        <v>-49205</v>
      </c>
      <c r="E7" s="412">
        <f>'1-Баланс'!G18</f>
        <v>52452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57</v>
      </c>
      <c r="D8" s="413">
        <f t="shared" si="0"/>
        <v>0</v>
      </c>
      <c r="E8" s="412">
        <f>ABS('2-Отчет за доходите'!C44)-ABS('2-Отчет за доходите'!G44)</f>
        <v>57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40</v>
      </c>
      <c r="D9" s="413">
        <f t="shared" si="0"/>
        <v>0</v>
      </c>
      <c r="E9" s="412">
        <f>'3-Отчет за паричния поток'!C45</f>
        <v>40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37</v>
      </c>
      <c r="D10" s="413">
        <f t="shared" si="0"/>
        <v>0</v>
      </c>
      <c r="E10" s="412">
        <f>'3-Отчет за паричния поток'!C46</f>
        <v>37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3247</v>
      </c>
      <c r="D11" s="413">
        <f t="shared" si="0"/>
        <v>0</v>
      </c>
      <c r="E11" s="412">
        <f>'4-Отчет за собствения капитал'!L34</f>
        <v>3247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0.9661016949152542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0.01755466584539575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0.0479394449116905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0.01284941388638413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3.85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3.7207737594617325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3.7207737594617325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3.4709840201850293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0.031118587047939444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5.9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0.013300270513976555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0.36618417000307973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0.268034265103697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0.019402525408068985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0.8181818181818182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18.873015873015873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281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297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4090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4090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37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37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4424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4436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-60497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-60497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57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-60440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3247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825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266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558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338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26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1189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1189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4436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20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57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20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57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57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57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77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59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13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5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77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77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-31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-42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11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33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28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37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37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57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57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57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-60497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-60497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-60497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-60497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3190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3190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57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3247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3247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2023-11-22T06:59:42Z</cp:lastPrinted>
  <dcterms:created xsi:type="dcterms:W3CDTF">2006-09-16T00:00:00Z</dcterms:created>
  <dcterms:modified xsi:type="dcterms:W3CDTF">2023-11-22T07:06:26Z</dcterms:modified>
  <cp:category/>
  <cp:version/>
  <cp:contentType/>
  <cp:contentStatus/>
</cp:coreProperties>
</file>